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ABS">'[1]Master'!$L$20</definedName>
    <definedName name="BALLT">'[1]Master'!$J$10</definedName>
    <definedName name="CRDS">'[1]Master'!$J$12</definedName>
    <definedName name="DRAY">'[1]Master'!$Q$7</definedName>
    <definedName name="ENV">'[1]Master'!$J$7</definedName>
    <definedName name="FP">60</definedName>
    <definedName name="INDX">'[1]Master'!$J$8</definedName>
    <definedName name="INSRTS">'[1]Master'!$J$11</definedName>
    <definedName name="MB">'[1]Master'!$L$22</definedName>
    <definedName name="PERM">'[1]Master'!$L$21</definedName>
    <definedName name="POST">'[1]Master'!$J$6</definedName>
    <definedName name="Rent">'[1]Master'!$G$2</definedName>
    <definedName name="RSTR">'[1]Master'!$J$9</definedName>
    <definedName name="SPANISH">'[1]Master'!$J$14</definedName>
    <definedName name="SUPPLY">'[1]Master'!$Q$5</definedName>
    <definedName name="VN">'[1]Master'!$J$13</definedName>
  </definedNames>
  <calcPr fullCalcOnLoad="1"/>
</workbook>
</file>

<file path=xl/sharedStrings.xml><?xml version="1.0" encoding="utf-8"?>
<sst xmlns="http://schemas.openxmlformats.org/spreadsheetml/2006/main" count="35" uniqueCount="7">
  <si>
    <t>Agency Total</t>
  </si>
  <si>
    <t>WCCUSD</t>
  </si>
  <si>
    <t>mb</t>
  </si>
  <si>
    <t>perm</t>
  </si>
  <si>
    <t>abs</t>
  </si>
  <si>
    <t>check sum</t>
  </si>
  <si>
    <t>SubTotal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</si>
</sst>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.00;[Red]#,##0.00"/>
    <numFmt numFmtId="166" formatCode="#,##0;[Red]#,##0"/>
    <numFmt numFmtId="167" formatCode="0_);\(0\)"/>
    <numFmt numFmtId="168" formatCode="&quot;$&quot;#,##0.00;[Red]&quot;$&quot;#,##0.00"/>
  </numFmts>
  <fonts count="7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9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wrapText="1"/>
    </xf>
    <xf numFmtId="39" fontId="3" fillId="0" borderId="1" xfId="0" applyNumberFormat="1" applyFont="1" applyBorder="1" applyAlignment="1">
      <alignment horizontal="right"/>
    </xf>
    <xf numFmtId="39" fontId="3" fillId="0" borderId="1" xfId="0" applyNumberFormat="1" applyFont="1" applyBorder="1" applyAlignment="1">
      <alignment wrapText="1"/>
    </xf>
    <xf numFmtId="39" fontId="3" fillId="0" borderId="2" xfId="0" applyNumberFormat="1" applyFont="1" applyBorder="1" applyAlignment="1">
      <alignment wrapText="1"/>
    </xf>
    <xf numFmtId="39" fontId="3" fillId="0" borderId="3" xfId="0" applyNumberFormat="1" applyFont="1" applyBorder="1" applyAlignment="1">
      <alignment/>
    </xf>
    <xf numFmtId="0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/>
    </xf>
    <xf numFmtId="167" fontId="3" fillId="0" borderId="4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5" xfId="0" applyNumberFormat="1" applyFont="1" applyBorder="1" applyAlignment="1">
      <alignment horizontal="right"/>
    </xf>
    <xf numFmtId="39" fontId="3" fillId="0" borderId="6" xfId="0" applyNumberFormat="1" applyFont="1" applyBorder="1" applyAlignment="1">
      <alignment/>
    </xf>
    <xf numFmtId="39" fontId="2" fillId="0" borderId="1" xfId="0" applyNumberFormat="1" applyFont="1" applyBorder="1" applyAlignment="1">
      <alignment horizontal="right"/>
    </xf>
    <xf numFmtId="39" fontId="3" fillId="0" borderId="7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167" fontId="3" fillId="0" borderId="1" xfId="0" applyNumberFormat="1" applyFont="1" applyBorder="1" applyAlignment="1">
      <alignment/>
    </xf>
    <xf numFmtId="39" fontId="3" fillId="0" borderId="9" xfId="0" applyNumberFormat="1" applyFont="1" applyBorder="1" applyAlignment="1">
      <alignment/>
    </xf>
    <xf numFmtId="167" fontId="3" fillId="0" borderId="1" xfId="0" applyNumberFormat="1" applyFont="1" applyBorder="1" applyAlignment="1">
      <alignment wrapText="1"/>
    </xf>
    <xf numFmtId="0" fontId="3" fillId="0" borderId="6" xfId="0" applyFont="1" applyBorder="1" applyAlignment="1">
      <alignment horizontal="right"/>
    </xf>
    <xf numFmtId="167" fontId="3" fillId="0" borderId="4" xfId="0" applyNumberFormat="1" applyFont="1" applyBorder="1" applyAlignment="1">
      <alignment wrapText="1"/>
    </xf>
    <xf numFmtId="0" fontId="3" fillId="0" borderId="8" xfId="0" applyFont="1" applyBorder="1" applyAlignment="1">
      <alignment horizontal="right"/>
    </xf>
    <xf numFmtId="168" fontId="3" fillId="0" borderId="1" xfId="0" applyNumberFormat="1" applyFont="1" applyBorder="1" applyAlignment="1">
      <alignment horizontal="right"/>
    </xf>
    <xf numFmtId="39" fontId="3" fillId="0" borderId="5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167" fontId="3" fillId="0" borderId="1" xfId="0" applyNumberFormat="1" applyFont="1" applyBorder="1" applyAlignment="1">
      <alignment horizontal="right"/>
    </xf>
    <xf numFmtId="39" fontId="3" fillId="0" borderId="9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39" fontId="3" fillId="0" borderId="7" xfId="0" applyNumberFormat="1" applyFont="1" applyBorder="1" applyAlignment="1">
      <alignment horizontal="right"/>
    </xf>
    <xf numFmtId="39" fontId="3" fillId="0" borderId="1" xfId="0" applyNumberFormat="1" applyFont="1" applyBorder="1" applyAlignment="1">
      <alignment horizontal="right" wrapText="1"/>
    </xf>
    <xf numFmtId="39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39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ecInf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Ma+WCWWD!$M$2ster"/>
      <sheetName val="ElecInfo"/>
      <sheetName val="+city!$I$1Master"/>
      <sheetName val="Mast+school!$W$1er"/>
      <sheetName val="MasterRecalc"/>
      <sheetName val="MasterPH1"/>
      <sheetName val="Master3"/>
      <sheetName val="Master3noM100"/>
      <sheetName val="MasterNB"/>
    </sheetNames>
    <definedNames>
      <definedName name="Misc" refersTo="=Master!$J$15"/>
    </definedNames>
    <sheetDataSet>
      <sheetData sheetId="0">
        <row r="1">
          <cell r="A1" t="str">
            <v>Style</v>
          </cell>
          <cell r="B1" t="str">
            <v>Agency</v>
          </cell>
          <cell r="C1" t="str">
            <v>Agcy P/Sty</v>
          </cell>
          <cell r="D1" t="str">
            <v>Vote Prec</v>
          </cell>
          <cell r="E1" t="str">
            <v>Free Prec</v>
          </cell>
          <cell r="F1" t="str">
            <v>Count</v>
          </cell>
          <cell r="G1" t="str">
            <v>EO Board  691.961821 PVP</v>
          </cell>
          <cell r="H1" t="str">
            <v>Drayage 367.64 PVP</v>
          </cell>
          <cell r="I1" t="str">
            <v>Election Supplies $133.21 PVP</v>
          </cell>
          <cell r="J1" t="str">
            <v>Postage 0.137872 PV</v>
          </cell>
          <cell r="K1" t="str">
            <v>MiscFees 0.300554 PV</v>
          </cell>
          <cell r="L1" t="str">
            <v>Prec Index 0  PV</v>
          </cell>
          <cell r="M1" t="str">
            <v>Roster 0.011542 PV</v>
          </cell>
          <cell r="N1" t="str">
            <v>Envelopes 0.046725 PV</v>
          </cell>
          <cell r="O1" t="str">
            <v>Ballot Print 1.719096  PV</v>
          </cell>
          <cell r="P1" t="str">
            <v>Inserts 0.573726 PV</v>
          </cell>
          <cell r="Q1" t="str">
            <v>Labor_Admin 3.52011 PV</v>
          </cell>
          <cell r="R1" t="str">
            <v>Program Cards 0.005864 PV</v>
          </cell>
          <cell r="S1" t="str">
            <v>Van Rental 0.003478 PV</v>
          </cell>
          <cell r="T1" t="str">
            <v>Spanish 0.020328 PV</v>
          </cell>
          <cell r="U1" t="str">
            <v>ABS L = Req @ 10.642142PV</v>
          </cell>
          <cell r="V1" t="str">
            <v>P = Perm @1.36992PV</v>
          </cell>
          <cell r="W1" t="str">
            <v>M =MB @ 3.516927PV</v>
          </cell>
        </row>
        <row r="2">
          <cell r="G2">
            <v>691.961821</v>
          </cell>
        </row>
        <row r="5">
          <cell r="Q5">
            <v>133.21</v>
          </cell>
        </row>
        <row r="6">
          <cell r="J6">
            <v>0.137872</v>
          </cell>
        </row>
        <row r="7">
          <cell r="J7">
            <v>0.046725</v>
          </cell>
          <cell r="Q7">
            <v>367.64</v>
          </cell>
        </row>
        <row r="8">
          <cell r="J8">
            <v>0</v>
          </cell>
        </row>
        <row r="9">
          <cell r="J9">
            <v>0.011542</v>
          </cell>
        </row>
        <row r="10">
          <cell r="J10">
            <v>1.719096</v>
          </cell>
        </row>
        <row r="11">
          <cell r="J11">
            <v>0.573726</v>
          </cell>
        </row>
        <row r="12">
          <cell r="J12">
            <v>0.005864</v>
          </cell>
        </row>
        <row r="13">
          <cell r="J13">
            <v>0.003478</v>
          </cell>
        </row>
        <row r="14">
          <cell r="J14">
            <v>0.020328</v>
          </cell>
        </row>
        <row r="15">
          <cell r="J15">
            <v>0.300554</v>
          </cell>
        </row>
        <row r="20">
          <cell r="L20">
            <v>10.642142</v>
          </cell>
        </row>
        <row r="21">
          <cell r="L21">
            <v>1.36992</v>
          </cell>
        </row>
        <row r="22">
          <cell r="L22">
            <v>3.516927</v>
          </cell>
        </row>
        <row r="29">
          <cell r="L29">
            <v>3.52011492805189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tabSelected="1" workbookViewId="0" topLeftCell="A1">
      <selection activeCell="A1" sqref="A1:X45"/>
    </sheetView>
  </sheetViews>
  <sheetFormatPr defaultColWidth="9.140625" defaultRowHeight="12.75"/>
  <sheetData>
    <row r="1" spans="1:24" ht="27.75">
      <c r="A1" s="1" t="str">
        <f>'[1]Master'!A1</f>
        <v>Style</v>
      </c>
      <c r="B1" s="2" t="str">
        <f>'[1]Master'!B1</f>
        <v>Agency</v>
      </c>
      <c r="C1" s="2" t="str">
        <f>'[1]Master'!C1</f>
        <v>Agcy P/Sty</v>
      </c>
      <c r="D1" s="2" t="str">
        <f>'[1]Master'!D1</f>
        <v>Vote Prec</v>
      </c>
      <c r="E1" s="2" t="str">
        <f>'[1]Master'!E1</f>
        <v>Free Prec</v>
      </c>
      <c r="F1" s="2" t="str">
        <f>'[1]Master'!F1</f>
        <v>Count</v>
      </c>
      <c r="G1" s="2" t="str">
        <f>'[1]Master'!G1</f>
        <v>EO Board  691.961821 PVP</v>
      </c>
      <c r="H1" s="2" t="str">
        <f>'[1]Master'!H1</f>
        <v>Drayage 367.64 PVP</v>
      </c>
      <c r="I1" s="2" t="str">
        <f>'[1]Master'!I1</f>
        <v>Election Supplies $133.21 PVP</v>
      </c>
      <c r="J1" s="2" t="str">
        <f>'[1]Master'!J1</f>
        <v>Postage 0.137872 PV</v>
      </c>
      <c r="K1" s="2" t="str">
        <f>'[1]Master'!K1</f>
        <v>MiscFees 0.300554 PV</v>
      </c>
      <c r="L1" s="2" t="str">
        <f>'[1]Master'!L1</f>
        <v>Prec Index 0  PV</v>
      </c>
      <c r="M1" s="2" t="str">
        <f>'[1]Master'!M1</f>
        <v>Roster 0.011542 PV</v>
      </c>
      <c r="N1" s="2" t="str">
        <f>'[1]Master'!N1</f>
        <v>Envelopes 0.046725 PV</v>
      </c>
      <c r="O1" s="2" t="str">
        <f>'[1]Master'!O1</f>
        <v>Ballot Print 1.719096  PV</v>
      </c>
      <c r="P1" s="2" t="str">
        <f>'[1]Master'!P1</f>
        <v>Inserts 0.573726 PV</v>
      </c>
      <c r="Q1" s="2" t="str">
        <f>'[1]Master'!Q1</f>
        <v>Labor_Admin 3.52011 PV</v>
      </c>
      <c r="R1" s="2" t="str">
        <f>'[1]Master'!R1</f>
        <v>Program Cards 0.005864 PV</v>
      </c>
      <c r="S1" s="2" t="str">
        <f>'[1]Master'!S1</f>
        <v>Van Rental 0.003478 PV</v>
      </c>
      <c r="T1" s="3" t="str">
        <f>'[1]Master'!T$1</f>
        <v>Spanish 0.020328 PV</v>
      </c>
      <c r="U1" s="2" t="str">
        <f>'[1]Master'!U1</f>
        <v>ABS L = Req @ 10.642142PV</v>
      </c>
      <c r="V1" s="2" t="str">
        <f>'[1]Master'!V1</f>
        <v>P = Perm @1.36992PV</v>
      </c>
      <c r="W1" s="2" t="str">
        <f>'[1]Master'!W1</f>
        <v>M =MB @ 3.516927PV</v>
      </c>
      <c r="X1" s="4" t="s">
        <v>0</v>
      </c>
    </row>
    <row r="2" spans="1:24" ht="12.75">
      <c r="A2" s="5">
        <v>62</v>
      </c>
      <c r="B2" s="6" t="s">
        <v>1</v>
      </c>
      <c r="C2" s="7">
        <v>7</v>
      </c>
      <c r="D2" s="7">
        <v>17</v>
      </c>
      <c r="E2" s="7">
        <v>5</v>
      </c>
      <c r="F2" s="7">
        <f>14842-(F3+F4+F5)</f>
        <v>6897</v>
      </c>
      <c r="G2" s="8">
        <f>((Rent*D2)-(E2*FP))/C2</f>
        <v>1637.6215652857143</v>
      </c>
      <c r="H2" s="9">
        <f>(DRAY*D2)/C2</f>
        <v>892.84</v>
      </c>
      <c r="I2" s="8">
        <f>(SUPPLY*D2)/C2</f>
        <v>323.51000000000005</v>
      </c>
      <c r="J2" s="8">
        <f>(POST*F2)/C2</f>
        <v>135.843312</v>
      </c>
      <c r="K2" s="10">
        <f>([1]!Misc*F2)/C2</f>
        <v>296.13156257142856</v>
      </c>
      <c r="L2" s="8">
        <f>(INDX*F2)/C2</f>
        <v>0</v>
      </c>
      <c r="M2" s="8">
        <f>(RSTR*F2)/C2</f>
        <v>11.372167714285714</v>
      </c>
      <c r="N2" s="8">
        <f>(ENV*F2)/C2</f>
        <v>46.03747500000001</v>
      </c>
      <c r="O2" s="8">
        <f>(BALLT*F2)/C2</f>
        <v>1693.8007302857143</v>
      </c>
      <c r="P2" s="8">
        <f>(INSRTS*F2)/C2</f>
        <v>565.2840317142857</v>
      </c>
      <c r="Q2" s="10">
        <f>('[1]Master'!L29*F2)/C2</f>
        <v>3468.3189512534123</v>
      </c>
      <c r="R2" s="8">
        <f>(CRDS*F2)/C2</f>
        <v>5.777715428571429</v>
      </c>
      <c r="S2" s="11">
        <f>(VN*F2)/C2</f>
        <v>3.4268237142857143</v>
      </c>
      <c r="T2" s="12">
        <f>(SPANISH*F2)/C2</f>
        <v>20.028888</v>
      </c>
      <c r="U2" s="13">
        <f>SUM(F5*ABS)/C5</f>
        <v>1831.96873</v>
      </c>
      <c r="V2" s="8">
        <f>SUM(F4*PERM)/C4</f>
        <v>1306.90368</v>
      </c>
      <c r="W2" s="13">
        <f>SUM(F3*MB)/C3</f>
        <v>31.149924857142857</v>
      </c>
      <c r="X2" s="8">
        <f>SUM(G2:W2)</f>
        <v>12270.015557824843</v>
      </c>
    </row>
    <row r="3" spans="1:24" ht="12.75">
      <c r="A3" s="5">
        <v>62</v>
      </c>
      <c r="B3" s="14" t="s">
        <v>2</v>
      </c>
      <c r="C3" s="7">
        <v>7</v>
      </c>
      <c r="D3" s="7"/>
      <c r="E3" s="7"/>
      <c r="F3" s="15">
        <v>62</v>
      </c>
      <c r="G3" s="8">
        <v>0</v>
      </c>
      <c r="H3" s="8">
        <v>0</v>
      </c>
      <c r="I3" s="16">
        <v>0</v>
      </c>
      <c r="J3" s="8">
        <f>(POST*F3)/C3</f>
        <v>1.221152</v>
      </c>
      <c r="K3" s="10">
        <f>([1]!Misc*F3)/C3</f>
        <v>2.6620497142857142</v>
      </c>
      <c r="L3" s="8">
        <f>(INDX*F3)/C3</f>
        <v>0</v>
      </c>
      <c r="M3" s="8">
        <f>(RSTR*F3)/C3</f>
        <v>0.10222914285714287</v>
      </c>
      <c r="N3" s="8">
        <f>(ENV*F3)/C3</f>
        <v>0.41385000000000005</v>
      </c>
      <c r="O3" s="8">
        <f>(BALLT*F3)/C3</f>
        <v>15.226278857142857</v>
      </c>
      <c r="P3" s="8">
        <f>(INSRTS*F3)/C3</f>
        <v>5.081573142857143</v>
      </c>
      <c r="Q3" s="10">
        <f>('[1]Master'!L29*F3)/C3</f>
        <v>31.17816079131674</v>
      </c>
      <c r="R3" s="8">
        <f>(CRDS*F3)/C3</f>
        <v>0.051938285714285715</v>
      </c>
      <c r="S3" s="11">
        <f>(VN*F3)/C3</f>
        <v>0.03080514285714286</v>
      </c>
      <c r="T3" s="12">
        <f>(SPANISH*F3)/C3</f>
        <v>0.18004799999999999</v>
      </c>
      <c r="U3" s="17"/>
      <c r="V3" s="8"/>
      <c r="W3" s="18"/>
      <c r="X3" s="8">
        <f>SUM(G3:W3)</f>
        <v>56.14808507703102</v>
      </c>
    </row>
    <row r="4" spans="1:24" ht="12.75">
      <c r="A4" s="5">
        <v>62</v>
      </c>
      <c r="B4" s="14" t="s">
        <v>3</v>
      </c>
      <c r="C4" s="7">
        <v>7</v>
      </c>
      <c r="D4" s="7"/>
      <c r="E4" s="7"/>
      <c r="F4" s="7">
        <v>6678</v>
      </c>
      <c r="G4" s="8">
        <v>0</v>
      </c>
      <c r="H4" s="8">
        <v>0</v>
      </c>
      <c r="I4" s="16">
        <v>0</v>
      </c>
      <c r="J4" s="8">
        <f>(POST*F4)/C4</f>
        <v>131.529888</v>
      </c>
      <c r="K4" s="10">
        <f>([1]!Misc*F4)/C4</f>
        <v>286.728516</v>
      </c>
      <c r="L4" s="8">
        <f>(INDX*F4)/C4</f>
        <v>0</v>
      </c>
      <c r="M4" s="8">
        <f>(RSTR*F4)/C4</f>
        <v>11.011068</v>
      </c>
      <c r="N4" s="8">
        <f>(ENV*F4)/C4</f>
        <v>44.57565</v>
      </c>
      <c r="O4" s="8">
        <f>(BALLT*F4)/C4</f>
        <v>1640.017584</v>
      </c>
      <c r="P4" s="8">
        <f>(INSRTS*F4)/C4</f>
        <v>547.3346039999999</v>
      </c>
      <c r="Q4" s="10">
        <f>('[1]Master'!L29*F4)/C4</f>
        <v>3358.189641361503</v>
      </c>
      <c r="R4" s="8">
        <f>(CRDS*F4)/C4</f>
        <v>5.594256000000001</v>
      </c>
      <c r="S4" s="11">
        <f>(VN*F4)/C4</f>
        <v>3.318012</v>
      </c>
      <c r="T4" s="12">
        <f>(SPANISH*F4)/C4</f>
        <v>19.392912</v>
      </c>
      <c r="U4" s="17"/>
      <c r="V4" s="18"/>
      <c r="W4" s="18"/>
      <c r="X4" s="8">
        <f>SUM(G4:W4)</f>
        <v>6047.692131361503</v>
      </c>
    </row>
    <row r="5" spans="1:24" ht="12.75">
      <c r="A5" s="5">
        <v>62</v>
      </c>
      <c r="B5" s="14" t="s">
        <v>4</v>
      </c>
      <c r="C5" s="7">
        <v>7</v>
      </c>
      <c r="D5" s="7"/>
      <c r="E5" s="19"/>
      <c r="F5" s="7">
        <v>1205</v>
      </c>
      <c r="G5" s="20">
        <v>0</v>
      </c>
      <c r="H5" s="8">
        <v>0</v>
      </c>
      <c r="I5" s="16">
        <v>0</v>
      </c>
      <c r="J5" s="8">
        <f>(POST*F5)/C5</f>
        <v>23.73368</v>
      </c>
      <c r="K5" s="10">
        <f>([1]!Misc*F5)/C5</f>
        <v>51.73822428571429</v>
      </c>
      <c r="L5" s="8">
        <f>(INDX*F5)/C5</f>
        <v>0</v>
      </c>
      <c r="M5" s="8">
        <f>(RSTR*F5)/C5</f>
        <v>1.9868728571428573</v>
      </c>
      <c r="N5" s="8">
        <f>(ENV*F5)/C5</f>
        <v>8.043375000000001</v>
      </c>
      <c r="O5" s="8">
        <f>(BALLT*F5)/C5</f>
        <v>295.9300971428571</v>
      </c>
      <c r="P5" s="8">
        <f>(INSRTS*F5)/C5</f>
        <v>98.76283285714285</v>
      </c>
      <c r="Q5" s="10">
        <f>('[1]Master'!L29*F5)/C5</f>
        <v>605.9626411860753</v>
      </c>
      <c r="R5" s="8">
        <f>(CRDS*F5)/C5</f>
        <v>1.0094457142857143</v>
      </c>
      <c r="S5" s="11">
        <f>(VN*F5)/C5</f>
        <v>0.5987128571428572</v>
      </c>
      <c r="T5" s="11">
        <f>(SPANISH*F5)/C5</f>
        <v>3.49932</v>
      </c>
      <c r="U5" s="18"/>
      <c r="V5" s="8"/>
      <c r="W5" s="18"/>
      <c r="X5" s="8">
        <f>SUM(G5:W5)</f>
        <v>1091.2652019003608</v>
      </c>
    </row>
    <row r="6" spans="1:24" ht="12.75">
      <c r="A6" s="5"/>
      <c r="B6" s="21"/>
      <c r="C6" s="7"/>
      <c r="D6" s="7"/>
      <c r="E6" s="19"/>
      <c r="F6" s="7"/>
      <c r="G6" s="20"/>
      <c r="H6" s="8"/>
      <c r="I6" s="16"/>
      <c r="J6" s="8"/>
      <c r="K6" s="8"/>
      <c r="L6" s="8"/>
      <c r="M6" s="8"/>
      <c r="N6" s="8"/>
      <c r="O6" s="8"/>
      <c r="P6" s="8"/>
      <c r="Q6" s="8"/>
      <c r="R6" s="8"/>
      <c r="S6" s="11"/>
      <c r="T6" s="22"/>
      <c r="U6" s="18"/>
      <c r="V6" s="13"/>
      <c r="W6" s="18"/>
      <c r="X6" s="23"/>
    </row>
    <row r="7" spans="1:24" ht="12.75">
      <c r="A7" s="5">
        <v>64</v>
      </c>
      <c r="B7" s="6" t="s">
        <v>1</v>
      </c>
      <c r="C7" s="7">
        <v>9</v>
      </c>
      <c r="D7" s="7">
        <v>2</v>
      </c>
      <c r="E7" s="7">
        <v>2</v>
      </c>
      <c r="F7" s="7">
        <f>2274-(F8+F9+F10)</f>
        <v>1117</v>
      </c>
      <c r="G7" s="8">
        <f>((Rent*D7)-(E7*FP))/C7</f>
        <v>140.4359602222222</v>
      </c>
      <c r="H7" s="9">
        <f>(DRAY*D7)/C7</f>
        <v>81.69777777777777</v>
      </c>
      <c r="I7" s="8">
        <f>(SUPPLY*D7)/C7</f>
        <v>29.602222222222224</v>
      </c>
      <c r="J7" s="8">
        <f>(POST*F7)/C7</f>
        <v>17.111447111111108</v>
      </c>
      <c r="K7" s="10">
        <f>([1]!Misc*F7)/C7</f>
        <v>37.30209088888889</v>
      </c>
      <c r="L7" s="8">
        <f>(INDX*F7)/C7</f>
        <v>0</v>
      </c>
      <c r="M7" s="8">
        <f>(RSTR*F7)/C7</f>
        <v>1.4324904444444444</v>
      </c>
      <c r="N7" s="8">
        <f>(ENV*F7)/C7</f>
        <v>5.7990916666666665</v>
      </c>
      <c r="O7" s="8">
        <f>(BALLT*F7)/C7</f>
        <v>213.35891466666666</v>
      </c>
      <c r="P7" s="8">
        <f>(INSRTS*F7)/C7</f>
        <v>71.20577133333333</v>
      </c>
      <c r="Q7" s="10">
        <f>('[1]Master'!L29*F7)/C7</f>
        <v>436.885374959329</v>
      </c>
      <c r="R7" s="8">
        <f>(CRDS*F7)/C7</f>
        <v>0.7277875555555556</v>
      </c>
      <c r="S7" s="11">
        <f>(VN*F7)/C7</f>
        <v>0.43165844444444446</v>
      </c>
      <c r="T7" s="12">
        <f>(SPANISH*F7)/C7</f>
        <v>2.5229306666666664</v>
      </c>
      <c r="U7" s="13">
        <f>SUM(F10*ABS)/C10</f>
        <v>198.65331733333335</v>
      </c>
      <c r="V7" s="8">
        <f>SUM(F9*PERM)/C9</f>
        <v>150.53898666666666</v>
      </c>
      <c r="W7" s="13">
        <f>SUM(F8*MB)/C8</f>
        <v>0</v>
      </c>
      <c r="X7" s="8">
        <f>SUM(G7:W7)</f>
        <v>1387.705821959329</v>
      </c>
    </row>
    <row r="8" spans="1:24" ht="12.75">
      <c r="A8" s="5">
        <v>64</v>
      </c>
      <c r="B8" s="14" t="s">
        <v>2</v>
      </c>
      <c r="C8" s="7">
        <v>9</v>
      </c>
      <c r="D8" s="7"/>
      <c r="E8" s="7"/>
      <c r="F8" s="7">
        <v>0</v>
      </c>
      <c r="G8" s="8">
        <v>0</v>
      </c>
      <c r="H8" s="8">
        <v>0</v>
      </c>
      <c r="I8" s="16">
        <v>0</v>
      </c>
      <c r="J8" s="8">
        <f>(POST*F8)/C8</f>
        <v>0</v>
      </c>
      <c r="K8" s="10">
        <f>([1]!Misc*F8)/C8</f>
        <v>0</v>
      </c>
      <c r="L8" s="8">
        <f>(INDX*F8)/C8</f>
        <v>0</v>
      </c>
      <c r="M8" s="8">
        <f>(RSTR*F8)/C8</f>
        <v>0</v>
      </c>
      <c r="N8" s="8">
        <f>(ENV*F8)/C8</f>
        <v>0</v>
      </c>
      <c r="O8" s="8">
        <f>(BALLT*F8)/C8</f>
        <v>0</v>
      </c>
      <c r="P8" s="8">
        <f>(INSRTS*F8)/C8</f>
        <v>0</v>
      </c>
      <c r="Q8" s="10">
        <f>('[1]Master'!L29*F8)/C8</f>
        <v>0</v>
      </c>
      <c r="R8" s="8">
        <f>(CRDS*F8)/C8</f>
        <v>0</v>
      </c>
      <c r="S8" s="11">
        <f>(VN*F8)/C8</f>
        <v>0</v>
      </c>
      <c r="T8" s="12">
        <f>(SPANISH*F8)/C8</f>
        <v>0</v>
      </c>
      <c r="U8" s="17"/>
      <c r="V8" s="8"/>
      <c r="W8" s="8"/>
      <c r="X8" s="8">
        <f>SUM(G8:W8)</f>
        <v>0</v>
      </c>
    </row>
    <row r="9" spans="1:24" ht="12.75">
      <c r="A9" s="5">
        <v>64</v>
      </c>
      <c r="B9" s="14" t="s">
        <v>3</v>
      </c>
      <c r="C9" s="7">
        <v>9</v>
      </c>
      <c r="D9" s="7"/>
      <c r="E9" s="7"/>
      <c r="F9" s="24">
        <v>989</v>
      </c>
      <c r="G9" s="8">
        <v>0</v>
      </c>
      <c r="H9" s="8">
        <v>0</v>
      </c>
      <c r="I9" s="16">
        <v>0</v>
      </c>
      <c r="J9" s="8">
        <f>(POST*F9)/C9</f>
        <v>15.150600888888887</v>
      </c>
      <c r="K9" s="10">
        <f>([1]!Misc*F9)/C9</f>
        <v>33.02754511111111</v>
      </c>
      <c r="L9" s="8">
        <f>(INDX*F9)/C9</f>
        <v>0</v>
      </c>
      <c r="M9" s="8">
        <f>(RSTR*F9)/C9</f>
        <v>1.2683375555555556</v>
      </c>
      <c r="N9" s="8">
        <f>(ENV*F9)/C9</f>
        <v>5.134558333333334</v>
      </c>
      <c r="O9" s="8">
        <f>(BALLT*F9)/C9</f>
        <v>188.90954933333333</v>
      </c>
      <c r="P9" s="8">
        <f>(INSRTS*F9)/C9</f>
        <v>63.04611266666666</v>
      </c>
      <c r="Q9" s="10">
        <f>('[1]Master'!L29*F9)/C9</f>
        <v>386.82151820481323</v>
      </c>
      <c r="R9" s="8">
        <f>(CRDS*F9)/C9</f>
        <v>0.6443884444444445</v>
      </c>
      <c r="S9" s="11">
        <f>(VN*F9)/C9</f>
        <v>0.38219355555555556</v>
      </c>
      <c r="T9" s="12">
        <f>(SPANISH*F9)/C9</f>
        <v>2.233821333333333</v>
      </c>
      <c r="U9" s="25"/>
      <c r="V9" s="8"/>
      <c r="W9" s="26"/>
      <c r="X9" s="8">
        <f>SUM(G9:W9)</f>
        <v>696.6186254270355</v>
      </c>
    </row>
    <row r="10" spans="1:24" ht="12.75">
      <c r="A10" s="5">
        <v>64</v>
      </c>
      <c r="B10" s="14" t="s">
        <v>4</v>
      </c>
      <c r="C10" s="7">
        <v>9</v>
      </c>
      <c r="D10" s="7"/>
      <c r="E10" s="7"/>
      <c r="F10" s="7">
        <v>168</v>
      </c>
      <c r="G10" s="8">
        <v>0</v>
      </c>
      <c r="H10" s="8">
        <v>0</v>
      </c>
      <c r="I10" s="16">
        <v>0</v>
      </c>
      <c r="J10" s="8">
        <f>(POST*F10)/C10</f>
        <v>2.5736106666666663</v>
      </c>
      <c r="K10" s="10">
        <f>([1]!Misc*F10)/C10</f>
        <v>5.610341333333333</v>
      </c>
      <c r="L10" s="8">
        <f>(INDX*F10)/C10</f>
        <v>0</v>
      </c>
      <c r="M10" s="8">
        <f>(RSTR*F10)/C10</f>
        <v>0.21545066666666668</v>
      </c>
      <c r="N10" s="8">
        <f>(ENV*F10)/C10</f>
        <v>0.8722</v>
      </c>
      <c r="O10" s="8">
        <f>(BALLT*F10)/C10</f>
        <v>32.089792</v>
      </c>
      <c r="P10" s="8">
        <f>(INSRTS*F10)/C10</f>
        <v>10.709551999999999</v>
      </c>
      <c r="Q10" s="10">
        <f>('[1]Master'!L29*F10)/C10</f>
        <v>65.70881199030195</v>
      </c>
      <c r="R10" s="8">
        <f>(CRDS*F10)/C10</f>
        <v>0.10946133333333334</v>
      </c>
      <c r="S10" s="11">
        <f>(VN*F10)/C10</f>
        <v>0.06492266666666667</v>
      </c>
      <c r="T10" s="11">
        <f>(SPANISH*F10)/C10</f>
        <v>0.379456</v>
      </c>
      <c r="U10" s="27"/>
      <c r="V10" s="13"/>
      <c r="W10" s="8"/>
      <c r="X10" s="8">
        <f>SUM(G10:W10)</f>
        <v>118.33359865696862</v>
      </c>
    </row>
    <row r="11" spans="1:24" ht="12.75">
      <c r="A11" s="28"/>
      <c r="B11" s="14"/>
      <c r="C11" s="7"/>
      <c r="D11" s="7"/>
      <c r="E11" s="7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1"/>
      <c r="T11" s="11"/>
      <c r="U11" s="29"/>
      <c r="V11" s="8"/>
      <c r="W11" s="8"/>
      <c r="X11" s="18"/>
    </row>
    <row r="12" spans="1:24" ht="12.75">
      <c r="A12" s="28">
        <v>65</v>
      </c>
      <c r="B12" s="6" t="s">
        <v>1</v>
      </c>
      <c r="C12" s="7">
        <v>8</v>
      </c>
      <c r="D12" s="7">
        <v>0</v>
      </c>
      <c r="E12" s="7">
        <v>0</v>
      </c>
      <c r="F12" s="7">
        <f>14-(F13+F14+F15)</f>
        <v>0</v>
      </c>
      <c r="G12" s="8">
        <f>((Rent*D12)-(E12*FP))/C12</f>
        <v>0</v>
      </c>
      <c r="H12" s="9">
        <f>(DRAY*D12)/C12</f>
        <v>0</v>
      </c>
      <c r="I12" s="8">
        <f>(SUPPLY*D12)/C12</f>
        <v>0</v>
      </c>
      <c r="J12" s="8">
        <f>(POST*F12)/C12</f>
        <v>0</v>
      </c>
      <c r="K12" s="10">
        <f>([1]!Misc*F12)/C12</f>
        <v>0</v>
      </c>
      <c r="L12" s="8">
        <f>(INDX*F12)/C12</f>
        <v>0</v>
      </c>
      <c r="M12" s="8">
        <f>(RSTR*F12)/C12</f>
        <v>0</v>
      </c>
      <c r="N12" s="8">
        <f>(ENV*F12)/C12</f>
        <v>0</v>
      </c>
      <c r="O12" s="8">
        <f>(BALLT*F12)/C12</f>
        <v>0</v>
      </c>
      <c r="P12" s="8">
        <f>(INSRTS*F12)/C12</f>
        <v>0</v>
      </c>
      <c r="Q12" s="10">
        <f>('[1]Master'!L29*F12)/C12</f>
        <v>0</v>
      </c>
      <c r="R12" s="8">
        <f>(CRDS*F12)/C12</f>
        <v>0</v>
      </c>
      <c r="S12" s="11">
        <f>(VN*F12)/C12</f>
        <v>0</v>
      </c>
      <c r="T12" s="12">
        <f>(SPANISH*F12)/C12</f>
        <v>0</v>
      </c>
      <c r="U12" s="13">
        <f>SUM(F15*ABS)/C15</f>
        <v>0</v>
      </c>
      <c r="V12" s="8">
        <f>SUM(F14*PERM)/C14</f>
        <v>0</v>
      </c>
      <c r="W12" s="13">
        <f>SUM(F13*MB)/C13</f>
        <v>6.15462225</v>
      </c>
      <c r="X12" s="8">
        <f>SUM(G12:W12)</f>
        <v>6.15462225</v>
      </c>
    </row>
    <row r="13" spans="1:24" ht="12.75">
      <c r="A13" s="28">
        <v>65</v>
      </c>
      <c r="B13" s="14" t="s">
        <v>2</v>
      </c>
      <c r="C13" s="7">
        <v>8</v>
      </c>
      <c r="D13" s="7"/>
      <c r="E13" s="7"/>
      <c r="F13" s="7">
        <v>14</v>
      </c>
      <c r="G13" s="8">
        <v>0</v>
      </c>
      <c r="H13" s="8">
        <v>0</v>
      </c>
      <c r="I13" s="16">
        <v>0</v>
      </c>
      <c r="J13" s="8">
        <f>(POST*F13)/C13</f>
        <v>0.241276</v>
      </c>
      <c r="K13" s="10">
        <f>([1]!Misc*F13)/C13</f>
        <v>0.5259695</v>
      </c>
      <c r="L13" s="8">
        <f>(INDX*F13)/C13</f>
        <v>0</v>
      </c>
      <c r="M13" s="8">
        <f>(RSTR*F13)/C13</f>
        <v>0.0201985</v>
      </c>
      <c r="N13" s="8">
        <f>(ENV*F13)/C13</f>
        <v>0.08176875</v>
      </c>
      <c r="O13" s="8">
        <f>(BALLT*F13)/C13</f>
        <v>3.008418</v>
      </c>
      <c r="P13" s="8">
        <f>(INSRTS*F13)/C13</f>
        <v>1.0040205</v>
      </c>
      <c r="Q13" s="10">
        <f>('[1]Master'!L29*F13)/C13</f>
        <v>6.160201124090808</v>
      </c>
      <c r="R13" s="8">
        <f>(CRDS*F13)/C13</f>
        <v>0.010262</v>
      </c>
      <c r="S13" s="11">
        <f>(VN*F13)/C13</f>
        <v>0.0060865</v>
      </c>
      <c r="T13" s="12">
        <f>(SPANISH*F13)/C13</f>
        <v>0.035573999999999995</v>
      </c>
      <c r="U13" s="17"/>
      <c r="V13" s="8"/>
      <c r="W13" s="8"/>
      <c r="X13" s="8">
        <f>SUM(G13:W13)</f>
        <v>11.09377487409081</v>
      </c>
    </row>
    <row r="14" spans="1:24" ht="12.75">
      <c r="A14" s="28">
        <v>65</v>
      </c>
      <c r="B14" s="14" t="s">
        <v>3</v>
      </c>
      <c r="C14" s="7">
        <v>8</v>
      </c>
      <c r="D14" s="7"/>
      <c r="E14" s="7"/>
      <c r="F14" s="7">
        <v>0</v>
      </c>
      <c r="G14" s="8">
        <v>0</v>
      </c>
      <c r="H14" s="8">
        <v>0</v>
      </c>
      <c r="I14" s="16">
        <v>0</v>
      </c>
      <c r="J14" s="8">
        <f>(POST*F14)/C14</f>
        <v>0</v>
      </c>
      <c r="K14" s="10">
        <f>([1]!Misc*F14)/C14</f>
        <v>0</v>
      </c>
      <c r="L14" s="8">
        <f>(INDX*F14)/C14</f>
        <v>0</v>
      </c>
      <c r="M14" s="8">
        <f>(RSTR*F14)/C14</f>
        <v>0</v>
      </c>
      <c r="N14" s="8">
        <f>(ENV*F14)/C14</f>
        <v>0</v>
      </c>
      <c r="O14" s="8">
        <f>(BALLT*F14)/C14</f>
        <v>0</v>
      </c>
      <c r="P14" s="8">
        <f>(INSRTS*F14)/C14</f>
        <v>0</v>
      </c>
      <c r="Q14" s="10">
        <f>('[1]Master'!L29*F14)/C14</f>
        <v>0</v>
      </c>
      <c r="R14" s="8">
        <f>(CRDS*F14)/C14</f>
        <v>0</v>
      </c>
      <c r="S14" s="11">
        <f>(VN*F14)/C14</f>
        <v>0</v>
      </c>
      <c r="T14" s="12">
        <f>(SPANISH*F14)/C14</f>
        <v>0</v>
      </c>
      <c r="U14" s="25"/>
      <c r="V14" s="8"/>
      <c r="W14" s="26"/>
      <c r="X14" s="8">
        <f>SUM(G14:W14)</f>
        <v>0</v>
      </c>
    </row>
    <row r="15" spans="1:24" ht="12.75">
      <c r="A15" s="28">
        <v>65</v>
      </c>
      <c r="B15" s="14" t="s">
        <v>4</v>
      </c>
      <c r="C15" s="7">
        <v>8</v>
      </c>
      <c r="D15" s="7"/>
      <c r="E15" s="7"/>
      <c r="F15" s="7">
        <v>0</v>
      </c>
      <c r="G15" s="8">
        <v>0</v>
      </c>
      <c r="H15" s="8">
        <v>0</v>
      </c>
      <c r="I15" s="16">
        <v>0</v>
      </c>
      <c r="J15" s="8">
        <f>(POST*F15)/C15</f>
        <v>0</v>
      </c>
      <c r="K15" s="10">
        <f>([1]!Misc*F15)/C15</f>
        <v>0</v>
      </c>
      <c r="L15" s="8">
        <f>(INDX*F15)/C15</f>
        <v>0</v>
      </c>
      <c r="M15" s="8">
        <f>(RSTR*F15)/C15</f>
        <v>0</v>
      </c>
      <c r="N15" s="8">
        <f>(ENV*F15)/C15</f>
        <v>0</v>
      </c>
      <c r="O15" s="8">
        <f>(BALLT*F15)/C15</f>
        <v>0</v>
      </c>
      <c r="P15" s="8">
        <f>(INSRTS*F15)/C15</f>
        <v>0</v>
      </c>
      <c r="Q15" s="10">
        <f>('[1]Master'!L29*F15)/C15</f>
        <v>0</v>
      </c>
      <c r="R15" s="8">
        <f>(CRDS*F15)/C15</f>
        <v>0</v>
      </c>
      <c r="S15" s="11">
        <f>(VN*F15)/C15</f>
        <v>0</v>
      </c>
      <c r="T15" s="11">
        <f>(SPANISH*F15)/C15</f>
        <v>0</v>
      </c>
      <c r="U15" s="27"/>
      <c r="V15" s="8"/>
      <c r="W15" s="8"/>
      <c r="X15" s="8">
        <f>SUM(G15:W15)</f>
        <v>0</v>
      </c>
    </row>
    <row r="16" spans="1:24" ht="12.75">
      <c r="A16" s="30"/>
      <c r="B16" s="14"/>
      <c r="C16" s="7"/>
      <c r="D16" s="7"/>
      <c r="E16" s="7"/>
      <c r="F16" s="7"/>
      <c r="G16" s="10"/>
      <c r="H16" s="10"/>
      <c r="I16" s="31"/>
      <c r="J16" s="10"/>
      <c r="K16" s="10"/>
      <c r="L16" s="10"/>
      <c r="M16" s="10"/>
      <c r="N16" s="10"/>
      <c r="O16" s="10"/>
      <c r="P16" s="10"/>
      <c r="Q16" s="10"/>
      <c r="R16" s="10"/>
      <c r="S16" s="32"/>
      <c r="T16" s="33"/>
      <c r="U16" s="34"/>
      <c r="V16" s="8"/>
      <c r="W16" s="35"/>
      <c r="X16" s="14"/>
    </row>
    <row r="17" spans="1:24" ht="12.75">
      <c r="A17" s="28">
        <v>66</v>
      </c>
      <c r="B17" s="6" t="s">
        <v>1</v>
      </c>
      <c r="C17" s="7">
        <v>9</v>
      </c>
      <c r="D17" s="7">
        <v>1</v>
      </c>
      <c r="E17" s="7">
        <v>0</v>
      </c>
      <c r="F17" s="7">
        <f>528-(F18+F19+F20)</f>
        <v>271</v>
      </c>
      <c r="G17" s="8">
        <f>((Rent*D17)-(E17*FP))/C17</f>
        <v>76.88464677777777</v>
      </c>
      <c r="H17" s="9">
        <f>(DRAY*D17)/C17</f>
        <v>40.84888888888889</v>
      </c>
      <c r="I17" s="8">
        <f>(SUPPLY*D17)/C17</f>
        <v>14.801111111111112</v>
      </c>
      <c r="J17" s="8">
        <f>(POST*F17)/C17</f>
        <v>4.151479111111112</v>
      </c>
      <c r="K17" s="10">
        <f>([1]!Misc*F17)/C17</f>
        <v>9.050014888888889</v>
      </c>
      <c r="L17" s="8">
        <f>(INDX*F17)/C17</f>
        <v>0</v>
      </c>
      <c r="M17" s="8">
        <f>(RSTR*F17)/C17</f>
        <v>0.34754244444444443</v>
      </c>
      <c r="N17" s="8">
        <f>(ENV*F17)/C17</f>
        <v>1.4069416666666668</v>
      </c>
      <c r="O17" s="8">
        <f>(BALLT*F17)/C17</f>
        <v>51.76389066666667</v>
      </c>
      <c r="P17" s="8">
        <f>(INSRTS*F17)/C17</f>
        <v>17.27552733333333</v>
      </c>
      <c r="Q17" s="10">
        <f>('[1]Master'!L29*F17)/C17</f>
        <v>105.99457172245135</v>
      </c>
      <c r="R17" s="8">
        <f>(CRDS*F17)/C17</f>
        <v>0.17657155555555556</v>
      </c>
      <c r="S17" s="11">
        <f>(VN*F17)/C17</f>
        <v>0.10472644444444446</v>
      </c>
      <c r="T17" s="12">
        <f>(SPANISH*F17)/C17</f>
        <v>0.6120986666666667</v>
      </c>
      <c r="U17" s="13">
        <f>SUM(F20*ABS)/C20</f>
        <v>47.298408888888886</v>
      </c>
      <c r="V17" s="8">
        <f>SUM(F19*PERM)/C19</f>
        <v>32.72586666666667</v>
      </c>
      <c r="W17" s="13">
        <f>SUM(F18*MB)/C18</f>
        <v>0.7815393333333334</v>
      </c>
      <c r="X17" s="8">
        <f>SUM(G17:W17)</f>
        <v>404.2238261668958</v>
      </c>
    </row>
    <row r="18" spans="1:24" ht="12.75">
      <c r="A18" s="28">
        <v>66</v>
      </c>
      <c r="B18" s="14" t="s">
        <v>2</v>
      </c>
      <c r="C18" s="7">
        <v>9</v>
      </c>
      <c r="D18" s="7"/>
      <c r="E18" s="7"/>
      <c r="F18" s="7">
        <v>2</v>
      </c>
      <c r="G18" s="8">
        <v>0</v>
      </c>
      <c r="H18" s="8">
        <v>0</v>
      </c>
      <c r="I18" s="16">
        <v>0</v>
      </c>
      <c r="J18" s="8">
        <f>(POST*F18)/C18</f>
        <v>0.03063822222222222</v>
      </c>
      <c r="K18" s="10">
        <f>([1]!Misc*F18)/C18</f>
        <v>0.06678977777777778</v>
      </c>
      <c r="L18" s="8">
        <f>(INDX*F18)/C18</f>
        <v>0</v>
      </c>
      <c r="M18" s="8">
        <f>(RSTR*F18)/C18</f>
        <v>0.002564888888888889</v>
      </c>
      <c r="N18" s="8">
        <f>(ENV*F18)/C18</f>
        <v>0.010383333333333335</v>
      </c>
      <c r="O18" s="8">
        <f>(BALLT*F18)/C18</f>
        <v>0.3820213333333333</v>
      </c>
      <c r="P18" s="8">
        <f>(INSRTS*F18)/C18</f>
        <v>0.12749466666666665</v>
      </c>
      <c r="Q18" s="10">
        <f>('[1]Master'!L29*F18)/C18</f>
        <v>0.7822477617893089</v>
      </c>
      <c r="R18" s="8">
        <f>(CRDS*F18)/C18</f>
        <v>0.0013031111111111112</v>
      </c>
      <c r="S18" s="11">
        <f>(VN*F18)/C18</f>
        <v>0.0007728888888888889</v>
      </c>
      <c r="T18" s="12">
        <f>(SPANISH*F18)/C18</f>
        <v>0.004517333333333333</v>
      </c>
      <c r="U18" s="17"/>
      <c r="V18" s="8"/>
      <c r="W18" s="8"/>
      <c r="X18" s="8">
        <f>SUM(G18:W18)</f>
        <v>1.4087333173448642</v>
      </c>
    </row>
    <row r="19" spans="1:24" ht="12.75">
      <c r="A19" s="28">
        <v>66</v>
      </c>
      <c r="B19" s="14" t="s">
        <v>3</v>
      </c>
      <c r="C19" s="7">
        <v>9</v>
      </c>
      <c r="D19" s="7"/>
      <c r="E19" s="7"/>
      <c r="F19" s="7">
        <v>215</v>
      </c>
      <c r="G19" s="8">
        <v>0</v>
      </c>
      <c r="H19" s="8">
        <v>0</v>
      </c>
      <c r="I19" s="16">
        <v>0</v>
      </c>
      <c r="J19" s="8">
        <f>(POST*F19)/C19</f>
        <v>3.2936088888888886</v>
      </c>
      <c r="K19" s="10">
        <f>([1]!Misc*F19)/C19</f>
        <v>7.179901111111111</v>
      </c>
      <c r="L19" s="8">
        <f>(INDX*F19)/C19</f>
        <v>0</v>
      </c>
      <c r="M19" s="8">
        <f>(RSTR*F19)/C19</f>
        <v>0.27572555555555556</v>
      </c>
      <c r="N19" s="8">
        <f>(ENV*F19)/C19</f>
        <v>1.1162083333333335</v>
      </c>
      <c r="O19" s="8">
        <f>(BALLT*F19)/C19</f>
        <v>41.06729333333333</v>
      </c>
      <c r="P19" s="8">
        <f>(INSRTS*F19)/C19</f>
        <v>13.705676666666665</v>
      </c>
      <c r="Q19" s="10">
        <f>('[1]Master'!L29*F19)/C19</f>
        <v>84.09163439235071</v>
      </c>
      <c r="R19" s="8">
        <f>(CRDS*F19)/C19</f>
        <v>0.14008444444444446</v>
      </c>
      <c r="S19" s="11">
        <f>(VN*F19)/C19</f>
        <v>0.08308555555555557</v>
      </c>
      <c r="T19" s="12">
        <f>(SPANISH*F19)/C19</f>
        <v>0.48561333333333334</v>
      </c>
      <c r="U19" s="25"/>
      <c r="V19" s="8"/>
      <c r="W19" s="26"/>
      <c r="X19" s="8">
        <f>SUM(G19:W19)</f>
        <v>151.43883161457293</v>
      </c>
    </row>
    <row r="20" spans="1:24" ht="12.75">
      <c r="A20" s="28">
        <v>66</v>
      </c>
      <c r="B20" s="14" t="s">
        <v>4</v>
      </c>
      <c r="C20" s="7">
        <v>9</v>
      </c>
      <c r="D20" s="7"/>
      <c r="E20" s="7"/>
      <c r="F20" s="7">
        <v>40</v>
      </c>
      <c r="G20" s="8">
        <v>0</v>
      </c>
      <c r="H20" s="8">
        <v>0</v>
      </c>
      <c r="I20" s="16">
        <v>0</v>
      </c>
      <c r="J20" s="8">
        <f>(POST*F20)/C20</f>
        <v>0.6127644444444444</v>
      </c>
      <c r="K20" s="10">
        <f>([1]!Misc*F20)/C20</f>
        <v>1.3357955555555554</v>
      </c>
      <c r="L20" s="8">
        <f>(INDX*F20)/C20</f>
        <v>0</v>
      </c>
      <c r="M20" s="8">
        <f>(RSTR*F20)/C20</f>
        <v>0.051297777777777775</v>
      </c>
      <c r="N20" s="8">
        <f>(ENV*F20)/C20</f>
        <v>0.2076666666666667</v>
      </c>
      <c r="O20" s="8">
        <f>(BALLT*F20)/C20</f>
        <v>7.6404266666666665</v>
      </c>
      <c r="P20" s="8">
        <f>(INSRTS*F20)/C20</f>
        <v>2.549893333333333</v>
      </c>
      <c r="Q20" s="10">
        <f>('[1]Master'!L29*F20)/C20</f>
        <v>15.644955235786178</v>
      </c>
      <c r="R20" s="8">
        <f>(CRDS*F20)/C20</f>
        <v>0.026062222222222223</v>
      </c>
      <c r="S20" s="11">
        <f>(VN*F20)/C20</f>
        <v>0.01545777777777778</v>
      </c>
      <c r="T20" s="11">
        <f>(SPANISH*F20)/C20</f>
        <v>0.09034666666666666</v>
      </c>
      <c r="U20" s="27"/>
      <c r="V20" s="8"/>
      <c r="W20" s="8"/>
      <c r="X20" s="8">
        <f>SUM(G20:W20)</f>
        <v>28.174666346897286</v>
      </c>
    </row>
    <row r="21" spans="1:24" ht="12.75">
      <c r="A21" s="36"/>
      <c r="B21" s="14"/>
      <c r="C21" s="7"/>
      <c r="D21" s="7"/>
      <c r="E21" s="7"/>
      <c r="F21" s="7"/>
      <c r="G21" s="10"/>
      <c r="H21" s="10"/>
      <c r="I21" s="31"/>
      <c r="J21" s="10"/>
      <c r="K21" s="8"/>
      <c r="L21" s="8"/>
      <c r="M21" s="8"/>
      <c r="N21" s="8"/>
      <c r="O21" s="8"/>
      <c r="P21" s="8"/>
      <c r="Q21" s="8"/>
      <c r="R21" s="8"/>
      <c r="S21" s="8"/>
      <c r="T21" s="33"/>
      <c r="U21" s="34"/>
      <c r="V21" s="8"/>
      <c r="W21" s="10"/>
      <c r="X21" s="14"/>
    </row>
    <row r="22" spans="1:24" ht="12.75">
      <c r="A22" s="28">
        <v>67</v>
      </c>
      <c r="B22" s="6" t="s">
        <v>1</v>
      </c>
      <c r="C22" s="7">
        <v>5</v>
      </c>
      <c r="D22" s="7">
        <v>0</v>
      </c>
      <c r="E22" s="7">
        <v>0</v>
      </c>
      <c r="F22" s="7">
        <f>49-(F23+F24+F25)</f>
        <v>0</v>
      </c>
      <c r="G22" s="8">
        <f>((Rent*D22)-(E22*FP))/C22</f>
        <v>0</v>
      </c>
      <c r="H22" s="9">
        <f>(DRAY*D22)/C22</f>
        <v>0</v>
      </c>
      <c r="I22" s="8">
        <f>(SUPPLY*D22)/C22</f>
        <v>0</v>
      </c>
      <c r="J22" s="8">
        <f>(POST*F22)/C22</f>
        <v>0</v>
      </c>
      <c r="K22" s="10">
        <f>([1]!Misc*F22)/C22</f>
        <v>0</v>
      </c>
      <c r="L22" s="8">
        <f>(INDX*F22)/C22</f>
        <v>0</v>
      </c>
      <c r="M22" s="8">
        <f>(RSTR*F22)/C22</f>
        <v>0</v>
      </c>
      <c r="N22" s="8">
        <f>(ENV*F22)/C22</f>
        <v>0</v>
      </c>
      <c r="O22" s="8">
        <f>(BALLT*F22)/C22</f>
        <v>0</v>
      </c>
      <c r="P22" s="8">
        <f>(INSRTS*F22)/C22</f>
        <v>0</v>
      </c>
      <c r="Q22" s="10">
        <f>('[1]Master'!L29*F22)/C22</f>
        <v>0</v>
      </c>
      <c r="R22" s="8">
        <f>(CRDS*F22)/C22</f>
        <v>0</v>
      </c>
      <c r="S22" s="11">
        <f>(VN*F22)/C22</f>
        <v>0</v>
      </c>
      <c r="T22" s="12">
        <f>(SPANISH*F22)/C22</f>
        <v>0</v>
      </c>
      <c r="U22" s="13">
        <f>SUM(F25*ABS)/C25</f>
        <v>0</v>
      </c>
      <c r="V22" s="8">
        <f>SUM(F24*PERM)/C24</f>
        <v>0</v>
      </c>
      <c r="W22" s="13">
        <f>SUM(F23*MB)/C23</f>
        <v>34.465884599999995</v>
      </c>
      <c r="X22" s="8">
        <f>SUM(G22:W22)</f>
        <v>34.465884599999995</v>
      </c>
    </row>
    <row r="23" spans="1:24" ht="12.75">
      <c r="A23" s="28">
        <v>67</v>
      </c>
      <c r="B23" s="14" t="s">
        <v>2</v>
      </c>
      <c r="C23" s="7">
        <v>5</v>
      </c>
      <c r="D23" s="7"/>
      <c r="E23" s="7"/>
      <c r="F23" s="7">
        <v>49</v>
      </c>
      <c r="G23" s="8">
        <v>0</v>
      </c>
      <c r="H23" s="8">
        <v>0</v>
      </c>
      <c r="I23" s="16">
        <v>0</v>
      </c>
      <c r="J23" s="8">
        <f>(POST*F23)/C23</f>
        <v>1.3511456</v>
      </c>
      <c r="K23" s="10">
        <f>([1]!Misc*F23)/C23</f>
        <v>2.9454292</v>
      </c>
      <c r="L23" s="8">
        <f>(INDX*F23)/C23</f>
        <v>0</v>
      </c>
      <c r="M23" s="8">
        <f>(RSTR*F23)/C23</f>
        <v>0.1131116</v>
      </c>
      <c r="N23" s="8">
        <f>(ENV*F23)/C23</f>
        <v>0.45790500000000006</v>
      </c>
      <c r="O23" s="8">
        <f>(BALLT*F23)/C23</f>
        <v>16.8471408</v>
      </c>
      <c r="P23" s="8">
        <f>(INSRTS*F23)/C23</f>
        <v>5.622514799999999</v>
      </c>
      <c r="Q23" s="10">
        <f>('[1]Master'!L29*F23)/C23</f>
        <v>34.49712629490852</v>
      </c>
      <c r="R23" s="8">
        <f>(CRDS*F23)/C23</f>
        <v>0.05746720000000001</v>
      </c>
      <c r="S23" s="11">
        <f>(VN*F23)/C23</f>
        <v>0.0340844</v>
      </c>
      <c r="T23" s="12">
        <f>(SPANISH*F23)/C23</f>
        <v>0.19921439999999999</v>
      </c>
      <c r="U23" s="17"/>
      <c r="V23" s="8"/>
      <c r="W23" s="8"/>
      <c r="X23" s="8">
        <f>SUM(G23:W23)</f>
        <v>62.125139294908514</v>
      </c>
    </row>
    <row r="24" spans="1:24" ht="12.75">
      <c r="A24" s="28">
        <v>67</v>
      </c>
      <c r="B24" s="14" t="s">
        <v>3</v>
      </c>
      <c r="C24" s="7">
        <v>5</v>
      </c>
      <c r="D24" s="7"/>
      <c r="E24" s="7"/>
      <c r="F24" s="7">
        <v>0</v>
      </c>
      <c r="G24" s="8">
        <v>0</v>
      </c>
      <c r="H24" s="8">
        <v>0</v>
      </c>
      <c r="I24" s="16">
        <v>0</v>
      </c>
      <c r="J24" s="8">
        <f>(POST*F24)/C24</f>
        <v>0</v>
      </c>
      <c r="K24" s="10">
        <f>([1]!Misc*F24)/C24</f>
        <v>0</v>
      </c>
      <c r="L24" s="8">
        <f>(INDX*F24)/C24</f>
        <v>0</v>
      </c>
      <c r="M24" s="8">
        <f>(RSTR*F24)/C24</f>
        <v>0</v>
      </c>
      <c r="N24" s="8">
        <f>(ENV*F24)/C24</f>
        <v>0</v>
      </c>
      <c r="O24" s="8">
        <f>(BALLT*F24)/C24</f>
        <v>0</v>
      </c>
      <c r="P24" s="8">
        <f>(INSRTS*F24)/C24</f>
        <v>0</v>
      </c>
      <c r="Q24" s="10">
        <f>('[1]Master'!L29*F24)/C24</f>
        <v>0</v>
      </c>
      <c r="R24" s="8">
        <f>(CRDS*F24)/C24</f>
        <v>0</v>
      </c>
      <c r="S24" s="11">
        <f>(VN*F24)/C24</f>
        <v>0</v>
      </c>
      <c r="T24" s="12">
        <f>(SPANISH*F24)/C24</f>
        <v>0</v>
      </c>
      <c r="U24" s="25"/>
      <c r="V24" s="8"/>
      <c r="W24" s="26"/>
      <c r="X24" s="8">
        <f>SUM(G24:W24)</f>
        <v>0</v>
      </c>
    </row>
    <row r="25" spans="1:24" ht="12.75">
      <c r="A25" s="28">
        <v>67</v>
      </c>
      <c r="B25" s="14" t="s">
        <v>4</v>
      </c>
      <c r="C25" s="7">
        <v>5</v>
      </c>
      <c r="D25" s="7"/>
      <c r="E25" s="7"/>
      <c r="F25" s="7">
        <v>0</v>
      </c>
      <c r="G25" s="8">
        <v>0</v>
      </c>
      <c r="H25" s="8">
        <v>0</v>
      </c>
      <c r="I25" s="16">
        <v>0</v>
      </c>
      <c r="J25" s="8">
        <f>(POST*F25)/C25</f>
        <v>0</v>
      </c>
      <c r="K25" s="10">
        <f>([1]!Misc*F25)/C25</f>
        <v>0</v>
      </c>
      <c r="L25" s="8">
        <f>(INDX*F25)/C25</f>
        <v>0</v>
      </c>
      <c r="M25" s="8">
        <f>(RSTR*F25)/C25</f>
        <v>0</v>
      </c>
      <c r="N25" s="8">
        <f>(ENV*F25)/C25</f>
        <v>0</v>
      </c>
      <c r="O25" s="8">
        <f>(BALLT*F25)/C25</f>
        <v>0</v>
      </c>
      <c r="P25" s="8">
        <f>(INSRTS*F25)/C25</f>
        <v>0</v>
      </c>
      <c r="Q25" s="10">
        <f>('[1]Master'!L29*F25)/C25</f>
        <v>0</v>
      </c>
      <c r="R25" s="8">
        <f>(CRDS*F25)/C25</f>
        <v>0</v>
      </c>
      <c r="S25" s="11">
        <f>(VN*F25)/C25</f>
        <v>0</v>
      </c>
      <c r="T25" s="11">
        <f>(SPANISH*F25)/C25</f>
        <v>0</v>
      </c>
      <c r="U25" s="27"/>
      <c r="V25" s="8"/>
      <c r="W25" s="8"/>
      <c r="X25" s="8">
        <f>SUM(G25:W25)</f>
        <v>0</v>
      </c>
    </row>
    <row r="26" spans="1:24" ht="12.75">
      <c r="A26" s="5"/>
      <c r="B26" s="14"/>
      <c r="C26" s="7"/>
      <c r="D26" s="7"/>
      <c r="E26" s="7"/>
      <c r="F26" s="7"/>
      <c r="G26" s="10"/>
      <c r="H26" s="10"/>
      <c r="I26" s="10"/>
      <c r="J26" s="10"/>
      <c r="K26" s="10"/>
      <c r="L26" s="10"/>
      <c r="M26" s="10"/>
      <c r="N26" s="10"/>
      <c r="O26" s="37"/>
      <c r="P26" s="10"/>
      <c r="Q26" s="10"/>
      <c r="R26" s="10"/>
      <c r="S26" s="38"/>
      <c r="T26" s="38"/>
      <c r="U26" s="34"/>
      <c r="V26" s="8"/>
      <c r="W26" s="10"/>
      <c r="X26" s="14"/>
    </row>
    <row r="27" spans="1:24" ht="12.75">
      <c r="A27" s="28">
        <v>68</v>
      </c>
      <c r="B27" s="6" t="s">
        <v>1</v>
      </c>
      <c r="C27" s="7">
        <v>6</v>
      </c>
      <c r="D27" s="7">
        <v>6</v>
      </c>
      <c r="E27" s="7">
        <v>5</v>
      </c>
      <c r="F27" s="7">
        <f>4080-(F28+F29+F30)</f>
        <v>2171</v>
      </c>
      <c r="G27" s="8">
        <f>((Rent*D27)-(E27*FP))/C27</f>
        <v>641.961821</v>
      </c>
      <c r="H27" s="9">
        <f>(DRAY*D27)/C27</f>
        <v>367.64000000000004</v>
      </c>
      <c r="I27" s="8">
        <f>(SUPPLY*D27)/C27</f>
        <v>133.21</v>
      </c>
      <c r="J27" s="8">
        <f>(POST*F27)/C27</f>
        <v>49.88668533333333</v>
      </c>
      <c r="K27" s="10">
        <f>([1]!Misc*F27)/C27</f>
        <v>108.75045566666665</v>
      </c>
      <c r="L27" s="8">
        <f>(INDX*F27)/C27</f>
        <v>0</v>
      </c>
      <c r="M27" s="8">
        <f>(RSTR*F27)/C27</f>
        <v>4.176280333333334</v>
      </c>
      <c r="N27" s="8">
        <f>(ENV*F27)/C27</f>
        <v>16.9066625</v>
      </c>
      <c r="O27" s="8">
        <f>(BALLT*F27)/C27</f>
        <v>622.026236</v>
      </c>
      <c r="P27" s="8">
        <f>(INSRTS*F27)/C27</f>
        <v>207.59319099999996</v>
      </c>
      <c r="Q27" s="10">
        <f>('[1]Master'!L29*F27)/C27</f>
        <v>1273.6949181334421</v>
      </c>
      <c r="R27" s="8">
        <f>(CRDS*F27)/C27</f>
        <v>2.121790666666667</v>
      </c>
      <c r="S27" s="11">
        <f>(VN*F27)/C27</f>
        <v>1.2584563333333334</v>
      </c>
      <c r="T27" s="12">
        <f>(SPANISH*F27)/C27</f>
        <v>7.355347999999999</v>
      </c>
      <c r="U27" s="13">
        <f>SUM(F30*ABS)/C30</f>
        <v>471.80162866666666</v>
      </c>
      <c r="V27" s="8">
        <f>SUM(F29*PERM)/C29</f>
        <v>345.21984</v>
      </c>
      <c r="W27" s="13">
        <f>SUM(F28*MB)/C28</f>
        <v>76.7862395</v>
      </c>
      <c r="X27" s="8">
        <f>SUM(G27:W27)</f>
        <v>4330.389553133442</v>
      </c>
    </row>
    <row r="28" spans="1:24" ht="12.75">
      <c r="A28" s="28">
        <v>68</v>
      </c>
      <c r="B28" s="14" t="s">
        <v>2</v>
      </c>
      <c r="C28" s="7">
        <v>6</v>
      </c>
      <c r="D28" s="7"/>
      <c r="E28" s="7"/>
      <c r="F28" s="7">
        <v>131</v>
      </c>
      <c r="G28" s="8">
        <v>0</v>
      </c>
      <c r="H28" s="8">
        <v>0</v>
      </c>
      <c r="I28" s="16">
        <v>0</v>
      </c>
      <c r="J28" s="8">
        <f>(POST*F28)/C28</f>
        <v>3.0102053333333334</v>
      </c>
      <c r="K28" s="10">
        <f>([1]!Misc*F28)/C28</f>
        <v>6.562095666666667</v>
      </c>
      <c r="L28" s="8">
        <f>(INDX*F28)/C28</f>
        <v>0</v>
      </c>
      <c r="M28" s="8">
        <f>(RSTR*F28)/C28</f>
        <v>0.2520003333333333</v>
      </c>
      <c r="N28" s="8">
        <f>(ENV*F28)/C28</f>
        <v>1.0201625</v>
      </c>
      <c r="O28" s="8">
        <f>(BALLT*F28)/C28</f>
        <v>37.533595999999996</v>
      </c>
      <c r="P28" s="8">
        <f>(INSRTS*F28)/C28</f>
        <v>12.526350999999998</v>
      </c>
      <c r="Q28" s="10">
        <f>('[1]Master'!L29*F28)/C28</f>
        <v>76.8558425957996</v>
      </c>
      <c r="R28" s="8">
        <f>(CRDS*F28)/C28</f>
        <v>0.12803066666666668</v>
      </c>
      <c r="S28" s="11">
        <f>(VN*F28)/C28</f>
        <v>0.07593633333333334</v>
      </c>
      <c r="T28" s="12">
        <f>(SPANISH*F28)/C28</f>
        <v>0.44382799999999994</v>
      </c>
      <c r="U28" s="17"/>
      <c r="V28" s="8"/>
      <c r="W28" s="8"/>
      <c r="X28" s="8">
        <f>SUM(G28:W28)</f>
        <v>138.40804842913292</v>
      </c>
    </row>
    <row r="29" spans="1:24" ht="12.75">
      <c r="A29" s="28">
        <v>68</v>
      </c>
      <c r="B29" s="14" t="s">
        <v>3</v>
      </c>
      <c r="C29" s="7">
        <v>6</v>
      </c>
      <c r="D29" s="7"/>
      <c r="E29" s="7"/>
      <c r="F29" s="7">
        <v>1512</v>
      </c>
      <c r="G29" s="8">
        <v>0</v>
      </c>
      <c r="H29" s="8">
        <v>0</v>
      </c>
      <c r="I29" s="16">
        <v>0</v>
      </c>
      <c r="J29" s="8">
        <f>(POST*F29)/C29</f>
        <v>34.743744</v>
      </c>
      <c r="K29" s="10">
        <f>([1]!Misc*F29)/C29</f>
        <v>75.73960799999999</v>
      </c>
      <c r="L29" s="8">
        <f>(INDX*F29)/C29</f>
        <v>0</v>
      </c>
      <c r="M29" s="8">
        <f>(RSTR*F29)/C29</f>
        <v>2.908584</v>
      </c>
      <c r="N29" s="8">
        <f>(ENV*F29)/C29</f>
        <v>11.774700000000001</v>
      </c>
      <c r="O29" s="8">
        <f>(BALLT*F29)/C29</f>
        <v>433.21219199999996</v>
      </c>
      <c r="P29" s="8">
        <f>(INSRTS*F29)/C29</f>
        <v>144.578952</v>
      </c>
      <c r="Q29" s="10">
        <f>('[1]Master'!L29*F29)/C29</f>
        <v>887.0689618690762</v>
      </c>
      <c r="R29" s="8">
        <f>(CRDS*F29)/C29</f>
        <v>1.477728</v>
      </c>
      <c r="S29" s="11">
        <f>(VN*F29)/C29</f>
        <v>0.876456</v>
      </c>
      <c r="T29" s="12">
        <f>(SPANISH*F29)/C29</f>
        <v>5.122656</v>
      </c>
      <c r="U29" s="25"/>
      <c r="V29" s="8"/>
      <c r="W29" s="26"/>
      <c r="X29" s="8">
        <f>SUM(G29:W29)</f>
        <v>1597.5035818690762</v>
      </c>
    </row>
    <row r="30" spans="1:24" ht="12.75">
      <c r="A30" s="28">
        <v>68</v>
      </c>
      <c r="B30" s="14" t="s">
        <v>4</v>
      </c>
      <c r="C30" s="7">
        <v>6</v>
      </c>
      <c r="D30" s="7"/>
      <c r="E30" s="7"/>
      <c r="F30" s="7">
        <v>266</v>
      </c>
      <c r="G30" s="8">
        <v>0</v>
      </c>
      <c r="H30" s="8">
        <v>0</v>
      </c>
      <c r="I30" s="16">
        <v>0</v>
      </c>
      <c r="J30" s="8">
        <f>(POST*F30)/C30</f>
        <v>6.112325333333334</v>
      </c>
      <c r="K30" s="10">
        <f>([1]!Misc*F30)/C30</f>
        <v>13.324560666666665</v>
      </c>
      <c r="L30" s="8">
        <f>(INDX*F30)/C30</f>
        <v>0</v>
      </c>
      <c r="M30" s="8">
        <f>(RSTR*F30)/C30</f>
        <v>0.5116953333333333</v>
      </c>
      <c r="N30" s="8">
        <f>(ENV*F30)/C30</f>
        <v>2.071475</v>
      </c>
      <c r="O30" s="8">
        <f>(BALLT*F30)/C30</f>
        <v>76.213256</v>
      </c>
      <c r="P30" s="8">
        <f>(INSRTS*F30)/C30</f>
        <v>25.435185999999998</v>
      </c>
      <c r="Q30" s="10">
        <f>('[1]Master'!L29*F30)/C30</f>
        <v>156.05842847696712</v>
      </c>
      <c r="R30" s="8">
        <f>(CRDS*F30)/C30</f>
        <v>0.2599706666666667</v>
      </c>
      <c r="S30" s="11">
        <f>(VN*F30)/C30</f>
        <v>0.15419133333333335</v>
      </c>
      <c r="T30" s="11">
        <f>(SPANISH*F30)/C30</f>
        <v>0.901208</v>
      </c>
      <c r="U30" s="27"/>
      <c r="V30" s="8"/>
      <c r="W30" s="8"/>
      <c r="X30" s="8">
        <f>SUM(G30:W30)</f>
        <v>281.0422968103005</v>
      </c>
    </row>
    <row r="31" spans="1:24" ht="12.75">
      <c r="A31" s="30"/>
      <c r="B31" s="14"/>
      <c r="C31" s="7"/>
      <c r="D31" s="7"/>
      <c r="E31" s="7"/>
      <c r="F31" s="7"/>
      <c r="G31" s="10"/>
      <c r="H31" s="10"/>
      <c r="I31" s="31"/>
      <c r="J31" s="10"/>
      <c r="K31" s="10"/>
      <c r="L31" s="10"/>
      <c r="M31" s="8"/>
      <c r="N31" s="8"/>
      <c r="O31" s="8"/>
      <c r="P31" s="8"/>
      <c r="Q31" s="8"/>
      <c r="R31" s="8"/>
      <c r="S31" s="8"/>
      <c r="T31" s="33"/>
      <c r="U31" s="34"/>
      <c r="V31" s="8"/>
      <c r="W31" s="10"/>
      <c r="X31" s="14"/>
    </row>
    <row r="32" spans="1:24" ht="12.75">
      <c r="A32" s="28">
        <v>69</v>
      </c>
      <c r="B32" s="6" t="s">
        <v>1</v>
      </c>
      <c r="C32" s="7">
        <v>6</v>
      </c>
      <c r="D32" s="7">
        <v>1</v>
      </c>
      <c r="E32" s="7">
        <v>0</v>
      </c>
      <c r="F32" s="7">
        <f>397-(F33+F34+F35)</f>
        <v>191</v>
      </c>
      <c r="G32" s="8">
        <f>((Rent*D32)-(E32*FP))/C32</f>
        <v>115.32697016666667</v>
      </c>
      <c r="H32" s="9">
        <f>(DRAY*D32)/C32</f>
        <v>61.27333333333333</v>
      </c>
      <c r="I32" s="8">
        <f>(SUPPLY*D32)/C32</f>
        <v>22.201666666666668</v>
      </c>
      <c r="J32" s="8">
        <f>(POST*F32)/C32</f>
        <v>4.388925333333333</v>
      </c>
      <c r="K32" s="10">
        <f>([1]!Misc*F32)/C32</f>
        <v>9.567635666666666</v>
      </c>
      <c r="L32" s="8">
        <f>(INDX*F32)/C32</f>
        <v>0</v>
      </c>
      <c r="M32" s="8">
        <f>(RSTR*F32)/C32</f>
        <v>0.3674203333333333</v>
      </c>
      <c r="N32" s="8">
        <f>(ENV*F32)/C32</f>
        <v>1.4874125000000002</v>
      </c>
      <c r="O32" s="8">
        <f>(BALLT*F32)/C32</f>
        <v>54.724556</v>
      </c>
      <c r="P32" s="8">
        <f>(INSRTS*F32)/C32</f>
        <v>18.263611</v>
      </c>
      <c r="Q32" s="10">
        <f>('[1]Master'!L29*F32)/C32</f>
        <v>112.05699187631849</v>
      </c>
      <c r="R32" s="8">
        <f>(CRDS*F32)/C32</f>
        <v>0.18667066666666668</v>
      </c>
      <c r="S32" s="11">
        <f>(VN*F32)/C32</f>
        <v>0.11071633333333335</v>
      </c>
      <c r="T32" s="12">
        <f>(SPANISH*F32)/C32</f>
        <v>0.6471079999999999</v>
      </c>
      <c r="U32" s="13">
        <f>SUM(F35*ABS)/C35</f>
        <v>49.66332933333333</v>
      </c>
      <c r="V32" s="8">
        <f>SUM(F34*PERM)/C34</f>
        <v>40.64096</v>
      </c>
      <c r="W32" s="13">
        <f>SUM(F33*MB)/C33</f>
        <v>0</v>
      </c>
      <c r="X32" s="8">
        <f>SUM(G32:W32)</f>
        <v>490.90730720965183</v>
      </c>
    </row>
    <row r="33" spans="1:24" ht="12.75">
      <c r="A33" s="28">
        <v>69</v>
      </c>
      <c r="B33" s="14" t="s">
        <v>2</v>
      </c>
      <c r="C33" s="7">
        <v>6</v>
      </c>
      <c r="D33" s="7"/>
      <c r="E33" s="7"/>
      <c r="F33" s="7">
        <v>0</v>
      </c>
      <c r="G33" s="8">
        <v>0</v>
      </c>
      <c r="H33" s="8">
        <v>0</v>
      </c>
      <c r="I33" s="16">
        <v>0</v>
      </c>
      <c r="J33" s="8">
        <f>(POST*F33)/C33</f>
        <v>0</v>
      </c>
      <c r="K33" s="10">
        <f>([1]!Misc*F33)/C33</f>
        <v>0</v>
      </c>
      <c r="L33" s="8">
        <f>(INDX*F33)/C33</f>
        <v>0</v>
      </c>
      <c r="M33" s="8">
        <f>(RSTR*F33)/C33</f>
        <v>0</v>
      </c>
      <c r="N33" s="8">
        <f>(ENV*F33)/C33</f>
        <v>0</v>
      </c>
      <c r="O33" s="8">
        <f>(BALLT*F33)/C33</f>
        <v>0</v>
      </c>
      <c r="P33" s="8">
        <f>(INSRTS*F33)/C33</f>
        <v>0</v>
      </c>
      <c r="Q33" s="10">
        <f>('[1]Master'!L29*F33)/C33</f>
        <v>0</v>
      </c>
      <c r="R33" s="8">
        <f>(CRDS*F33)/C33</f>
        <v>0</v>
      </c>
      <c r="S33" s="11">
        <f>(VN*F33)/C33</f>
        <v>0</v>
      </c>
      <c r="T33" s="12">
        <f>(SPANISH*F33)/C33</f>
        <v>0</v>
      </c>
      <c r="U33" s="17"/>
      <c r="V33" s="8"/>
      <c r="W33" s="8"/>
      <c r="X33" s="8">
        <f>SUM(G33:W33)</f>
        <v>0</v>
      </c>
    </row>
    <row r="34" spans="1:24" ht="12.75">
      <c r="A34" s="28">
        <v>69</v>
      </c>
      <c r="B34" s="14" t="s">
        <v>3</v>
      </c>
      <c r="C34" s="7">
        <v>6</v>
      </c>
      <c r="D34" s="7"/>
      <c r="E34" s="7"/>
      <c r="F34" s="7">
        <v>178</v>
      </c>
      <c r="G34" s="8">
        <v>0</v>
      </c>
      <c r="H34" s="8">
        <v>0</v>
      </c>
      <c r="I34" s="16">
        <v>0</v>
      </c>
      <c r="J34" s="8">
        <f>(POST*F34)/C34</f>
        <v>4.090202666666666</v>
      </c>
      <c r="K34" s="10">
        <f>([1]!Misc*F34)/C34</f>
        <v>8.916435333333332</v>
      </c>
      <c r="L34" s="8">
        <f>(INDX*F34)/C34</f>
        <v>0</v>
      </c>
      <c r="M34" s="8">
        <f>(RSTR*F34)/C34</f>
        <v>0.3424126666666667</v>
      </c>
      <c r="N34" s="8">
        <f>(ENV*F34)/C34</f>
        <v>1.386175</v>
      </c>
      <c r="O34" s="8">
        <f>(BALLT*F34)/C34</f>
        <v>50.99984799999999</v>
      </c>
      <c r="P34" s="8">
        <f>(INSRTS*F34)/C34</f>
        <v>17.020538</v>
      </c>
      <c r="Q34" s="10">
        <f>('[1]Master'!L29*F34)/C34</f>
        <v>104.43007619887273</v>
      </c>
      <c r="R34" s="8">
        <f>(CRDS*F34)/C34</f>
        <v>0.17396533333333333</v>
      </c>
      <c r="S34" s="11">
        <f>(VN*F34)/C34</f>
        <v>0.10318066666666668</v>
      </c>
      <c r="T34" s="12">
        <f>(SPANISH*F34)/C34</f>
        <v>0.6030639999999999</v>
      </c>
      <c r="U34" s="25"/>
      <c r="V34" s="8"/>
      <c r="W34" s="26"/>
      <c r="X34" s="8">
        <f>SUM(G34:W34)</f>
        <v>188.0658978655394</v>
      </c>
    </row>
    <row r="35" spans="1:24" ht="12.75">
      <c r="A35" s="28">
        <v>69</v>
      </c>
      <c r="B35" s="14" t="s">
        <v>4</v>
      </c>
      <c r="C35" s="7">
        <v>6</v>
      </c>
      <c r="D35" s="7"/>
      <c r="E35" s="7"/>
      <c r="F35" s="7">
        <v>28</v>
      </c>
      <c r="G35" s="8">
        <v>0</v>
      </c>
      <c r="H35" s="8">
        <v>0</v>
      </c>
      <c r="I35" s="16">
        <v>0</v>
      </c>
      <c r="J35" s="8">
        <f>(POST*F35)/C35</f>
        <v>0.6434026666666667</v>
      </c>
      <c r="K35" s="10">
        <f>([1]!Misc*F35)/C35</f>
        <v>1.4025853333333334</v>
      </c>
      <c r="L35" s="8">
        <f>(INDX*F35)/C35</f>
        <v>0</v>
      </c>
      <c r="M35" s="8">
        <f>(RSTR*F35)/C35</f>
        <v>0.05386266666666667</v>
      </c>
      <c r="N35" s="8">
        <f>(ENV*F35)/C35</f>
        <v>0.21805</v>
      </c>
      <c r="O35" s="8">
        <f>(BALLT*F35)/C35</f>
        <v>8.022447999999999</v>
      </c>
      <c r="P35" s="8">
        <f>(INSRTS*F35)/C35</f>
        <v>2.677388</v>
      </c>
      <c r="Q35" s="10">
        <f>('[1]Master'!L29*F35)/C35</f>
        <v>16.42720299757549</v>
      </c>
      <c r="R35" s="8">
        <f>(CRDS*F35)/C35</f>
        <v>0.027365333333333335</v>
      </c>
      <c r="S35" s="11">
        <f>(VN*F35)/C35</f>
        <v>0.016230666666666668</v>
      </c>
      <c r="T35" s="11">
        <f>(SPANISH*F35)/C35</f>
        <v>0.09486399999999999</v>
      </c>
      <c r="U35" s="27"/>
      <c r="V35" s="8"/>
      <c r="W35" s="8"/>
      <c r="X35" s="8">
        <f>SUM(G35:W35)</f>
        <v>29.583399664242155</v>
      </c>
    </row>
    <row r="36" spans="1:24" ht="12.75">
      <c r="A36" s="30"/>
      <c r="B36" s="14"/>
      <c r="C36" s="7"/>
      <c r="D36" s="7"/>
      <c r="E36" s="7"/>
      <c r="F36" s="7"/>
      <c r="G36" s="10"/>
      <c r="H36" s="10"/>
      <c r="I36" s="31"/>
      <c r="J36" s="10"/>
      <c r="K36" s="10"/>
      <c r="L36" s="10"/>
      <c r="M36" s="8"/>
      <c r="N36" s="8"/>
      <c r="O36" s="8"/>
      <c r="P36" s="8"/>
      <c r="Q36" s="8"/>
      <c r="R36" s="8"/>
      <c r="S36" s="8"/>
      <c r="T36" s="33"/>
      <c r="U36" s="34"/>
      <c r="V36" s="8"/>
      <c r="W36" s="10"/>
      <c r="X36" s="14"/>
    </row>
    <row r="37" spans="1:24" ht="12.75">
      <c r="A37" s="28">
        <v>70</v>
      </c>
      <c r="B37" s="6" t="s">
        <v>1</v>
      </c>
      <c r="C37" s="7">
        <v>5</v>
      </c>
      <c r="D37" s="7">
        <v>0</v>
      </c>
      <c r="E37" s="7">
        <v>0</v>
      </c>
      <c r="F37" s="7">
        <f>256-(F38+F39+F40)</f>
        <v>0</v>
      </c>
      <c r="G37" s="8">
        <f>((Rent*D37)-(E37*FP))/C37</f>
        <v>0</v>
      </c>
      <c r="H37" s="9">
        <f>(DRAY*D37)/C37</f>
        <v>0</v>
      </c>
      <c r="I37" s="8">
        <f>(SUPPLY*D37)/C37</f>
        <v>0</v>
      </c>
      <c r="J37" s="8">
        <f>(POST*F37)/C37</f>
        <v>0</v>
      </c>
      <c r="K37" s="10">
        <f>([1]!Misc*F37)/C37</f>
        <v>0</v>
      </c>
      <c r="L37" s="8">
        <f>(INDX*F37)/C37</f>
        <v>0</v>
      </c>
      <c r="M37" s="8">
        <f>(RSTR*F37)/C37</f>
        <v>0</v>
      </c>
      <c r="N37" s="8">
        <f>(ENV*F37)/C37</f>
        <v>0</v>
      </c>
      <c r="O37" s="8">
        <f>(BALLT*F37)/C37</f>
        <v>0</v>
      </c>
      <c r="P37" s="8">
        <f>(INSRTS*F37)/C37</f>
        <v>0</v>
      </c>
      <c r="Q37" s="10">
        <f>('[1]Master'!L29*F37)/C37</f>
        <v>0</v>
      </c>
      <c r="R37" s="8">
        <f>(CRDS*F37)/C37</f>
        <v>0</v>
      </c>
      <c r="S37" s="11">
        <f>(VN*F37)/C37</f>
        <v>0</v>
      </c>
      <c r="T37" s="12">
        <f>(SPANISH*F37)/C37</f>
        <v>0</v>
      </c>
      <c r="U37" s="13">
        <f>SUM(F40*ABS)/C40</f>
        <v>0</v>
      </c>
      <c r="V37" s="8">
        <f>SUM(F39*PERM)/C39</f>
        <v>0</v>
      </c>
      <c r="W37" s="13">
        <f>SUM(F38*MB)/C38</f>
        <v>180.06666239999998</v>
      </c>
      <c r="X37" s="8">
        <f>SUM(G37:W37)</f>
        <v>180.06666239999998</v>
      </c>
    </row>
    <row r="38" spans="1:24" ht="12.75">
      <c r="A38" s="28">
        <v>70</v>
      </c>
      <c r="B38" s="14" t="s">
        <v>2</v>
      </c>
      <c r="C38" s="7">
        <v>5</v>
      </c>
      <c r="D38" s="7"/>
      <c r="E38" s="7"/>
      <c r="F38" s="7">
        <v>256</v>
      </c>
      <c r="G38" s="8">
        <v>0</v>
      </c>
      <c r="H38" s="8">
        <v>0</v>
      </c>
      <c r="I38" s="16">
        <v>0</v>
      </c>
      <c r="J38" s="8">
        <f>(POST*F38)/C38</f>
        <v>7.0590464</v>
      </c>
      <c r="K38" s="10">
        <f>([1]!Misc*F38)/C38</f>
        <v>15.3883648</v>
      </c>
      <c r="L38" s="8">
        <f>(INDX*F38)/C38</f>
        <v>0</v>
      </c>
      <c r="M38" s="8">
        <f>(RSTR*F38)/C38</f>
        <v>0.5909504</v>
      </c>
      <c r="N38" s="8">
        <f>(ENV*F38)/C38</f>
        <v>2.3923200000000002</v>
      </c>
      <c r="O38" s="8">
        <f>(BALLT*F38)/C38</f>
        <v>88.0177152</v>
      </c>
      <c r="P38" s="8">
        <f>(INSRTS*F38)/C38</f>
        <v>29.374771199999998</v>
      </c>
      <c r="Q38" s="10">
        <f>('[1]Master'!L29*F38)/C38</f>
        <v>180.22988431625677</v>
      </c>
      <c r="R38" s="8">
        <f>(CRDS*F38)/C38</f>
        <v>0.3002368</v>
      </c>
      <c r="S38" s="11">
        <f>(VN*F38)/C38</f>
        <v>0.1780736</v>
      </c>
      <c r="T38" s="12">
        <f>(SPANISH*F38)/C38</f>
        <v>1.0407936</v>
      </c>
      <c r="U38" s="17"/>
      <c r="V38" s="8"/>
      <c r="W38" s="8"/>
      <c r="X38" s="8">
        <f>SUM(G38:W38)</f>
        <v>324.5721563162567</v>
      </c>
    </row>
    <row r="39" spans="1:24" ht="12.75">
      <c r="A39" s="28">
        <v>70</v>
      </c>
      <c r="B39" s="14" t="s">
        <v>3</v>
      </c>
      <c r="C39" s="7">
        <v>5</v>
      </c>
      <c r="D39" s="7"/>
      <c r="E39" s="7"/>
      <c r="F39" s="7">
        <v>0</v>
      </c>
      <c r="G39" s="8">
        <v>0</v>
      </c>
      <c r="H39" s="8">
        <v>0</v>
      </c>
      <c r="I39" s="16">
        <v>0</v>
      </c>
      <c r="J39" s="8">
        <f>(POST*F39)/C39</f>
        <v>0</v>
      </c>
      <c r="K39" s="10">
        <f>([1]!Misc*F39)/C39</f>
        <v>0</v>
      </c>
      <c r="L39" s="8">
        <f>(INDX*F39)/C39</f>
        <v>0</v>
      </c>
      <c r="M39" s="8">
        <f>(RSTR*F39)/C39</f>
        <v>0</v>
      </c>
      <c r="N39" s="8">
        <f>(ENV*F39)/C39</f>
        <v>0</v>
      </c>
      <c r="O39" s="8">
        <f>(BALLT*F39)/C39</f>
        <v>0</v>
      </c>
      <c r="P39" s="8">
        <f>(INSRTS*F39)/C39</f>
        <v>0</v>
      </c>
      <c r="Q39" s="10">
        <f>('[1]Master'!L29*F39)/C39</f>
        <v>0</v>
      </c>
      <c r="R39" s="8">
        <f>(CRDS*F39)/C39</f>
        <v>0</v>
      </c>
      <c r="S39" s="11">
        <f>(VN*F39)/C39</f>
        <v>0</v>
      </c>
      <c r="T39" s="12">
        <f>(SPANISH*F39)/C39</f>
        <v>0</v>
      </c>
      <c r="U39" s="25"/>
      <c r="V39" s="8"/>
      <c r="W39" s="26"/>
      <c r="X39" s="8">
        <f>SUM(G39:W39)</f>
        <v>0</v>
      </c>
    </row>
    <row r="40" spans="1:24" ht="12.75">
      <c r="A40" s="28">
        <v>70</v>
      </c>
      <c r="B40" s="14" t="s">
        <v>4</v>
      </c>
      <c r="C40" s="7">
        <v>5</v>
      </c>
      <c r="D40" s="7"/>
      <c r="E40" s="7"/>
      <c r="F40" s="7">
        <v>0</v>
      </c>
      <c r="G40" s="8">
        <v>0</v>
      </c>
      <c r="H40" s="8">
        <v>0</v>
      </c>
      <c r="I40" s="16">
        <v>0</v>
      </c>
      <c r="J40" s="8">
        <f>(POST*F40)/C40</f>
        <v>0</v>
      </c>
      <c r="K40" s="10">
        <f>([1]!Misc*F40)/C40</f>
        <v>0</v>
      </c>
      <c r="L40" s="8">
        <f>(INDX*F40)/C40</f>
        <v>0</v>
      </c>
      <c r="M40" s="8">
        <f>(RSTR*F40)/C40</f>
        <v>0</v>
      </c>
      <c r="N40" s="8">
        <f>(ENV*F40)/C40</f>
        <v>0</v>
      </c>
      <c r="O40" s="8">
        <f>(BALLT*F40)/C40</f>
        <v>0</v>
      </c>
      <c r="P40" s="8">
        <f>(INSRTS*F40)/C40</f>
        <v>0</v>
      </c>
      <c r="Q40" s="10">
        <f>('[1]Master'!L29*F40)/C40</f>
        <v>0</v>
      </c>
      <c r="R40" s="8">
        <f>(CRDS*F40)/C40</f>
        <v>0</v>
      </c>
      <c r="S40" s="11">
        <f>(VN*F40)/C40</f>
        <v>0</v>
      </c>
      <c r="T40" s="11">
        <f>(SPANISH*F40)/C40</f>
        <v>0</v>
      </c>
      <c r="U40" s="27"/>
      <c r="V40" s="8"/>
      <c r="W40" s="8"/>
      <c r="X40" s="8">
        <f>SUM(G40:W40)</f>
        <v>0</v>
      </c>
    </row>
    <row r="41" spans="1:24" ht="12.75">
      <c r="A41" s="30"/>
      <c r="B41" s="14"/>
      <c r="C41" s="7"/>
      <c r="D41" s="7"/>
      <c r="E41" s="7"/>
      <c r="F41" s="7"/>
      <c r="G41" s="10"/>
      <c r="H41" s="10"/>
      <c r="I41" s="31"/>
      <c r="J41" s="10"/>
      <c r="K41" s="10"/>
      <c r="L41" s="10"/>
      <c r="M41" s="8"/>
      <c r="N41" s="8"/>
      <c r="O41" s="8"/>
      <c r="P41" s="8"/>
      <c r="Q41" s="8"/>
      <c r="R41" s="8"/>
      <c r="S41" s="8"/>
      <c r="T41" s="33"/>
      <c r="U41" s="34"/>
      <c r="V41" s="8"/>
      <c r="W41" s="5" t="s">
        <v>5</v>
      </c>
      <c r="X41" s="39">
        <f>SUM(X2:X40)</f>
        <v>29927.40340436943</v>
      </c>
    </row>
    <row r="42" spans="1:24" ht="12.75">
      <c r="A42" s="40"/>
      <c r="B42" s="41" t="s">
        <v>6</v>
      </c>
      <c r="C42" s="42"/>
      <c r="D42" s="43">
        <f aca="true" t="shared" si="0" ref="D42:W42">SUM(D2:D40)</f>
        <v>27</v>
      </c>
      <c r="E42" s="43">
        <f t="shared" si="0"/>
        <v>12</v>
      </c>
      <c r="F42" s="43">
        <f t="shared" si="0"/>
        <v>22440</v>
      </c>
      <c r="G42" s="44">
        <f t="shared" si="0"/>
        <v>2612.2309634523813</v>
      </c>
      <c r="H42" s="44">
        <f t="shared" si="0"/>
        <v>1444.3</v>
      </c>
      <c r="I42" s="45">
        <f t="shared" si="0"/>
        <v>523.3250000000002</v>
      </c>
      <c r="J42" s="44">
        <f t="shared" si="0"/>
        <v>446.77913999999987</v>
      </c>
      <c r="K42" s="44">
        <f t="shared" si="0"/>
        <v>973.9559710714285</v>
      </c>
      <c r="L42" s="44">
        <f t="shared" si="0"/>
        <v>0</v>
      </c>
      <c r="M42" s="44">
        <f t="shared" si="0"/>
        <v>37.40226321428571</v>
      </c>
      <c r="N42" s="44">
        <f t="shared" si="0"/>
        <v>151.41403125000005</v>
      </c>
      <c r="O42" s="44">
        <f t="shared" si="0"/>
        <v>5570.791984285714</v>
      </c>
      <c r="P42" s="44">
        <f t="shared" si="0"/>
        <v>1859.1795932142857</v>
      </c>
      <c r="Q42" s="44">
        <f t="shared" si="0"/>
        <v>11407.058142742437</v>
      </c>
      <c r="R42" s="44">
        <f t="shared" si="0"/>
        <v>19.002501428571435</v>
      </c>
      <c r="S42" s="44">
        <f t="shared" si="0"/>
        <v>11.270583214285713</v>
      </c>
      <c r="T42" s="44">
        <f t="shared" si="0"/>
        <v>65.87361</v>
      </c>
      <c r="U42" s="44">
        <f t="shared" si="0"/>
        <v>2599.385414222222</v>
      </c>
      <c r="V42" s="44">
        <f t="shared" si="0"/>
        <v>1876.0293333333332</v>
      </c>
      <c r="W42" s="44">
        <f t="shared" si="0"/>
        <v>329.40487294047614</v>
      </c>
      <c r="X42" s="46">
        <f>SUM(G42:W42)</f>
        <v>29927.403404369416</v>
      </c>
    </row>
    <row r="43" spans="1:24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</row>
    <row r="44" spans="1:24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</row>
    <row r="45" spans="1:24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</row>
  </sheetData>
  <printOptions/>
  <pageMargins left="0.75" right="0.75" top="1" bottom="1" header="0.5" footer="0.5"/>
  <pageSetup fitToHeight="1" fitToWidth="1" horizontalDpi="600" verticalDpi="600" orientation="landscape" paperSize="5" scale="74" r:id="rId1"/>
  <headerFooter alignWithMargins="0">
    <oddHeader xml:space="preserve">&amp;C11/4/2008 PRESIDENTIAL GENERAL ELECTION - WEST CONTRA COSTA UNIFIED SCHOOL - Governing Board and Measure D          </oddHeader>
    <oddFooter>&amp;RSAMPLE  B (1 of  5 pages)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 Costa County Elections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Candy Lopez</dc:creator>
  <cp:keywords/>
  <dc:description/>
  <cp:lastModifiedBy>Candy Lopez</cp:lastModifiedBy>
  <cp:lastPrinted>2009-07-20T22:02:30Z</cp:lastPrinted>
  <dcterms:created xsi:type="dcterms:W3CDTF">2009-07-20T21:54:01Z</dcterms:created>
  <dcterms:modified xsi:type="dcterms:W3CDTF">2009-07-20T22:02:33Z</dcterms:modified>
  <cp:category/>
  <cp:version/>
  <cp:contentType/>
  <cp:contentStatus/>
</cp:coreProperties>
</file>